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0秋田式副業プログラムと口コミアフィリエイト\A4版3枚とB4版1枚・エクセル・ワードフアィル\"/>
    </mc:Choice>
  </mc:AlternateContent>
  <bookViews>
    <workbookView xWindow="360" yWindow="105" windowWidth="13875" windowHeight="8220" activeTab="1"/>
  </bookViews>
  <sheets>
    <sheet name="前提条件" sheetId="9" r:id="rId1"/>
    <sheet name="長期収支予想" sheetId="5" r:id="rId2"/>
  </sheets>
  <calcPr calcId="152511"/>
</workbook>
</file>

<file path=xl/calcChain.xml><?xml version="1.0" encoding="utf-8"?>
<calcChain xmlns="http://schemas.openxmlformats.org/spreadsheetml/2006/main">
  <c r="L13" i="5" l="1"/>
  <c r="J13" i="5"/>
  <c r="M23" i="5"/>
  <c r="K23" i="5"/>
  <c r="I23" i="5"/>
  <c r="H13" i="5"/>
  <c r="F13" i="5"/>
  <c r="D13" i="5"/>
  <c r="G23" i="5"/>
  <c r="E23" i="5"/>
  <c r="D8" i="5"/>
  <c r="G17" i="9"/>
  <c r="H17" i="9"/>
  <c r="F17" i="9"/>
  <c r="F22" i="9"/>
  <c r="F25" i="9"/>
  <c r="E17" i="9"/>
  <c r="E22" i="9"/>
  <c r="E25" i="9"/>
  <c r="D17" i="9"/>
  <c r="D22" i="9"/>
  <c r="D25" i="9"/>
  <c r="E36" i="9"/>
  <c r="F36" i="9"/>
  <c r="D36" i="9"/>
  <c r="D14" i="9"/>
  <c r="E14" i="9"/>
  <c r="F14" i="9"/>
  <c r="D18" i="9"/>
  <c r="E18" i="9"/>
  <c r="F18" i="9"/>
  <c r="D21" i="9"/>
  <c r="E21" i="9"/>
  <c r="F21" i="9"/>
  <c r="F13" i="9"/>
  <c r="E13" i="9"/>
  <c r="D13" i="9"/>
  <c r="H22" i="9"/>
  <c r="H25" i="9"/>
  <c r="G22" i="9"/>
  <c r="G25" i="9"/>
  <c r="H21" i="9"/>
  <c r="G21" i="9"/>
  <c r="G18" i="9"/>
  <c r="G14" i="9"/>
  <c r="H14" i="9"/>
  <c r="H18" i="9"/>
  <c r="G13" i="9"/>
  <c r="H13" i="9"/>
  <c r="H36" i="9"/>
  <c r="H28" i="9"/>
  <c r="E9" i="5"/>
  <c r="G9" i="5"/>
  <c r="I9" i="5"/>
  <c r="K9" i="5"/>
  <c r="M9" i="5"/>
  <c r="E13" i="5"/>
  <c r="G13" i="5"/>
  <c r="I13" i="5"/>
  <c r="K13" i="5"/>
  <c r="M13" i="5"/>
  <c r="D17" i="5"/>
  <c r="E17" i="5"/>
  <c r="F17" i="5"/>
  <c r="G17" i="5"/>
  <c r="H17" i="5"/>
  <c r="I17" i="5"/>
  <c r="J17" i="5"/>
  <c r="K17" i="5"/>
  <c r="L17" i="5"/>
  <c r="M17" i="5"/>
  <c r="E18" i="5"/>
  <c r="G18" i="5"/>
  <c r="I18" i="5"/>
  <c r="K18" i="5"/>
  <c r="M18" i="5"/>
  <c r="E19" i="5"/>
  <c r="G19" i="5"/>
  <c r="I19" i="5"/>
  <c r="K19" i="5"/>
  <c r="M19" i="5"/>
  <c r="E20" i="5"/>
  <c r="G20" i="5"/>
  <c r="I20" i="5"/>
  <c r="K20" i="5"/>
  <c r="M20" i="5"/>
  <c r="E21" i="5"/>
  <c r="G21" i="5"/>
  <c r="I21" i="5"/>
  <c r="K21" i="5"/>
  <c r="M21" i="5"/>
  <c r="E22" i="5"/>
  <c r="G22" i="5"/>
  <c r="I22" i="5"/>
  <c r="K22" i="5"/>
  <c r="M22" i="5"/>
  <c r="E24" i="5"/>
  <c r="G24" i="5"/>
  <c r="I24" i="5"/>
  <c r="K24" i="5"/>
  <c r="M24" i="5"/>
  <c r="D25" i="5"/>
  <c r="E25" i="5"/>
  <c r="F25" i="5"/>
  <c r="F30" i="5"/>
  <c r="F33" i="5"/>
  <c r="G25" i="5"/>
  <c r="H25" i="5"/>
  <c r="I25" i="5"/>
  <c r="J25" i="5"/>
  <c r="J30" i="5"/>
  <c r="J33" i="5"/>
  <c r="K33" i="5"/>
  <c r="K25" i="5"/>
  <c r="L25" i="5"/>
  <c r="M25" i="5"/>
  <c r="E26" i="5"/>
  <c r="G26" i="5"/>
  <c r="I26" i="5"/>
  <c r="K26" i="5"/>
  <c r="M26" i="5"/>
  <c r="E27" i="5"/>
  <c r="G27" i="5"/>
  <c r="I27" i="5"/>
  <c r="K27" i="5"/>
  <c r="M27" i="5"/>
  <c r="E28" i="5"/>
  <c r="G28" i="5"/>
  <c r="I28" i="5"/>
  <c r="K28" i="5"/>
  <c r="M28" i="5"/>
  <c r="E29" i="5"/>
  <c r="G29" i="5"/>
  <c r="I29" i="5"/>
  <c r="K29" i="5"/>
  <c r="M29" i="5"/>
  <c r="D30" i="5"/>
  <c r="E30" i="5"/>
  <c r="G30" i="5"/>
  <c r="H30" i="5"/>
  <c r="I30" i="5"/>
  <c r="K30" i="5"/>
  <c r="L30" i="5"/>
  <c r="E31" i="5"/>
  <c r="G31" i="5"/>
  <c r="I31" i="5"/>
  <c r="K31" i="5"/>
  <c r="M31" i="5"/>
  <c r="E32" i="5"/>
  <c r="G32" i="5"/>
  <c r="I32" i="5"/>
  <c r="K32" i="5"/>
  <c r="M32" i="5"/>
  <c r="D33" i="5"/>
  <c r="G33" i="5"/>
  <c r="H33" i="5"/>
  <c r="I33" i="5"/>
  <c r="E34" i="5"/>
  <c r="G34" i="5"/>
  <c r="I34" i="5"/>
  <c r="K34" i="5"/>
  <c r="M34" i="5"/>
  <c r="F35" i="5"/>
  <c r="H35" i="5"/>
  <c r="I35" i="5"/>
  <c r="J35" i="5"/>
  <c r="K35" i="5"/>
  <c r="H37" i="5"/>
  <c r="J37" i="5"/>
  <c r="M30" i="5"/>
  <c r="L33" i="5"/>
  <c r="G35" i="5"/>
  <c r="F37" i="5"/>
  <c r="E33" i="5"/>
  <c r="D35" i="5"/>
  <c r="L35" i="5"/>
  <c r="M33" i="5"/>
  <c r="D37" i="5"/>
  <c r="E35" i="5"/>
  <c r="L37" i="5"/>
  <c r="M35" i="5"/>
</calcChain>
</file>

<file path=xl/sharedStrings.xml><?xml version="1.0" encoding="utf-8"?>
<sst xmlns="http://schemas.openxmlformats.org/spreadsheetml/2006/main" count="75" uniqueCount="64">
  <si>
    <t>総売上高</t>
    <rPh sb="0" eb="4">
      <t>ソウウリアゲダカ</t>
    </rPh>
    <phoneticPr fontId="1"/>
  </si>
  <si>
    <t>対前年伸率</t>
    <rPh sb="0" eb="1">
      <t>タイ</t>
    </rPh>
    <rPh sb="1" eb="3">
      <t>ゼンネン</t>
    </rPh>
    <rPh sb="3" eb="4">
      <t>ノ</t>
    </rPh>
    <rPh sb="4" eb="5">
      <t>リツ</t>
    </rPh>
    <phoneticPr fontId="1"/>
  </si>
  <si>
    <t>売上総利益</t>
    <rPh sb="0" eb="2">
      <t>ウリアゲ</t>
    </rPh>
    <rPh sb="2" eb="5">
      <t>ソウリエキ</t>
    </rPh>
    <phoneticPr fontId="1"/>
  </si>
  <si>
    <t>一般管理販売費</t>
    <rPh sb="0" eb="2">
      <t>イッパン</t>
    </rPh>
    <rPh sb="2" eb="4">
      <t>カンリ</t>
    </rPh>
    <rPh sb="4" eb="7">
      <t>ハンバイヒ</t>
    </rPh>
    <phoneticPr fontId="1"/>
  </si>
  <si>
    <t>（　　 　　　　　）</t>
    <phoneticPr fontId="1"/>
  </si>
  <si>
    <t>人件費</t>
    <rPh sb="0" eb="3">
      <t>ジンケンヒ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</si>
  <si>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</si>
  <si>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公租公課</t>
    <rPh sb="0" eb="2">
      <t>コウソ</t>
    </rPh>
    <rPh sb="2" eb="4">
      <t>コウカ</t>
    </rPh>
    <phoneticPr fontId="1"/>
  </si>
  <si>
    <t>（　その他　　）</t>
    <rPh sb="4" eb="5">
      <t>タ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</si>
  <si>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</si>
  <si>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</si>
  <si>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</si>
  <si>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営業外費用</t>
    <rPh sb="0" eb="3">
      <t>エイギョウガイ</t>
    </rPh>
    <rPh sb="3" eb="5">
      <t>ヒヨウ</t>
    </rPh>
    <phoneticPr fontId="1"/>
  </si>
  <si>
    <t>支払利息</t>
    <rPh sb="0" eb="2">
      <t>シハライ</t>
    </rPh>
    <rPh sb="2" eb="4">
      <t>リソク</t>
    </rPh>
    <phoneticPr fontId="1"/>
  </si>
  <si>
    <t>経常利益</t>
    <rPh sb="0" eb="2">
      <t>ケイジョウ</t>
    </rPh>
    <rPh sb="2" eb="4">
      <t>リエキ</t>
    </rPh>
    <phoneticPr fontId="1"/>
  </si>
  <si>
    <t>特別利益</t>
    <rPh sb="0" eb="2">
      <t>トクベツ</t>
    </rPh>
    <rPh sb="2" eb="4">
      <t>リエキ</t>
    </rPh>
    <phoneticPr fontId="1"/>
  </si>
  <si>
    <t>特別損失</t>
    <rPh sb="0" eb="2">
      <t>トクベツ</t>
    </rPh>
    <rPh sb="2" eb="4">
      <t>ソンシツ</t>
    </rPh>
    <phoneticPr fontId="1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</si>
  <si>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1"/>
  </si>
  <si>
    <t>法人税等充当額</t>
    <rPh sb="0" eb="4">
      <t>ホウジンゼイトウ</t>
    </rPh>
    <rPh sb="4" eb="6">
      <t>ジュウトウ</t>
    </rPh>
    <rPh sb="6" eb="7">
      <t>ガク</t>
    </rPh>
    <phoneticPr fontId="1"/>
  </si>
  <si>
    <t>償却前利益</t>
    <rPh sb="0" eb="2">
      <t>ショウキャク</t>
    </rPh>
    <rPh sb="2" eb="3">
      <t>マエ</t>
    </rPh>
    <rPh sb="3" eb="5">
      <t>リエキ</t>
    </rPh>
    <phoneticPr fontId="1"/>
  </si>
  <si>
    <t>年間返済額</t>
    <rPh sb="0" eb="2">
      <t>ネンカン</t>
    </rPh>
    <rPh sb="2" eb="4">
      <t>ヘンサイ</t>
    </rPh>
    <rPh sb="4" eb="5">
      <t>ガク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</si>
  <si>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</si>
  <si>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</si>
  <si>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</si>
  <si>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</si>
  <si>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</si>
  <si>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当期純利益</t>
    <rPh sb="0" eb="2">
      <t>トウキ</t>
    </rPh>
    <rPh sb="2" eb="5">
      <t>ジュンリエキ</t>
    </rPh>
    <phoneticPr fontId="1"/>
  </si>
  <si>
    <r>
      <t>人件費</t>
    </r>
    <r>
      <rPr>
        <sz val="9"/>
        <rFont val="ＭＳ Ｐゴシック"/>
        <family val="3"/>
        <charset val="128"/>
      </rPr>
      <t>（役員報酬）</t>
    </r>
    <rPh sb="0" eb="3">
      <t>ジンケンヒ</t>
    </rPh>
    <rPh sb="4" eb="6">
      <t>ヤクイン</t>
    </rPh>
    <rPh sb="6" eb="8">
      <t>ホウシュウ</t>
    </rPh>
    <phoneticPr fontId="1"/>
  </si>
  <si>
    <t>-</t>
    <phoneticPr fontId="1"/>
  </si>
  <si>
    <t>（千円）</t>
    <rPh sb="1" eb="3">
      <t>センエン</t>
    </rPh>
    <phoneticPr fontId="1"/>
  </si>
  <si>
    <t>【スイーツ部門】</t>
    <rPh sb="5" eb="7">
      <t>ブモン</t>
    </rPh>
    <phoneticPr fontId="1"/>
  </si>
  <si>
    <t>【パン部門（軽食含む）】</t>
  </si>
  <si>
    <t>単価・その他</t>
    <rPh sb="0" eb="2">
      <t>タンカ</t>
    </rPh>
    <rPh sb="5" eb="6">
      <t>タ</t>
    </rPh>
    <phoneticPr fontId="1"/>
  </si>
  <si>
    <t>１年目（月商）</t>
    <rPh sb="1" eb="3">
      <t>ネンメ</t>
    </rPh>
    <rPh sb="4" eb="6">
      <t>ゲッショウ</t>
    </rPh>
    <phoneticPr fontId="1"/>
  </si>
  <si>
    <t>2年目（月商）</t>
    <rPh sb="1" eb="3">
      <t>ネンメ</t>
    </rPh>
    <phoneticPr fontId="1"/>
  </si>
  <si>
    <t>3年目（月商）</t>
    <rPh sb="1" eb="3">
      <t>ネンメ</t>
    </rPh>
    <phoneticPr fontId="1"/>
  </si>
  <si>
    <t>【原材料費】</t>
    <rPh sb="1" eb="4">
      <t>ゲンザイリョウ</t>
    </rPh>
    <rPh sb="4" eb="5">
      <t>ヒ</t>
    </rPh>
    <phoneticPr fontId="1"/>
  </si>
  <si>
    <t>【人件費】</t>
    <rPh sb="1" eb="4">
      <t>ジンケンヒ</t>
    </rPh>
    <phoneticPr fontId="1"/>
  </si>
  <si>
    <t>（毎月）</t>
    <rPh sb="1" eb="3">
      <t>マイゲツ</t>
    </rPh>
    <phoneticPr fontId="1"/>
  </si>
  <si>
    <t>【水道光熱費】</t>
    <rPh sb="1" eb="3">
      <t>スイドウ</t>
    </rPh>
    <rPh sb="3" eb="6">
      <t>コウネツヒ</t>
    </rPh>
    <phoneticPr fontId="1"/>
  </si>
  <si>
    <t>【その他費用】</t>
    <rPh sb="3" eb="4">
      <t>タ</t>
    </rPh>
    <rPh sb="4" eb="6">
      <t>ヒヨウ</t>
    </rPh>
    <phoneticPr fontId="1"/>
  </si>
  <si>
    <t>営業利益（単月）</t>
    <rPh sb="0" eb="2">
      <t>エイギョウ</t>
    </rPh>
    <rPh sb="2" eb="4">
      <t>リエキ</t>
    </rPh>
    <rPh sb="5" eb="7">
      <t>タンゲツ</t>
    </rPh>
    <phoneticPr fontId="1"/>
  </si>
  <si>
    <t>　</t>
    <phoneticPr fontId="1"/>
  </si>
  <si>
    <t>100千円×2人</t>
    <rPh sb="3" eb="5">
      <t>センエン</t>
    </rPh>
    <rPh sb="7" eb="8">
      <t>ニン</t>
    </rPh>
    <phoneticPr fontId="1"/>
  </si>
  <si>
    <t>　食パン×10本</t>
    <rPh sb="1" eb="2">
      <t>ショク</t>
    </rPh>
    <rPh sb="7" eb="8">
      <t>ホン</t>
    </rPh>
    <phoneticPr fontId="1"/>
  </si>
  <si>
    <t>【ランチ部門】</t>
    <rPh sb="4" eb="6">
      <t>ブモン</t>
    </rPh>
    <phoneticPr fontId="1"/>
  </si>
  <si>
    <t>　軽食材料パン×50個</t>
    <rPh sb="1" eb="3">
      <t>ケイショク</t>
    </rPh>
    <rPh sb="3" eb="5">
      <t>ザイリョウ</t>
    </rPh>
    <phoneticPr fontId="1"/>
  </si>
  <si>
    <t>　焼き菓子10種類×5個</t>
    <rPh sb="1" eb="2">
      <t>ヤ</t>
    </rPh>
    <rPh sb="3" eb="5">
      <t>ガシ</t>
    </rPh>
    <phoneticPr fontId="1"/>
  </si>
  <si>
    <t>　20人軽食（ﾊﾟﾝ＋ｺｰﾋｰ）</t>
    <rPh sb="3" eb="4">
      <t>ニン</t>
    </rPh>
    <rPh sb="4" eb="6">
      <t>ケイショク</t>
    </rPh>
    <phoneticPr fontId="1"/>
  </si>
  <si>
    <t>売上×30%</t>
    <rPh sb="0" eb="2">
      <t>ウリアゲ</t>
    </rPh>
    <phoneticPr fontId="1"/>
  </si>
  <si>
    <t>　ケーキ5種類×15個</t>
    <phoneticPr fontId="1"/>
  </si>
  <si>
    <t>（売上計）</t>
    <rPh sb="1" eb="3">
      <t>ウリアゲ</t>
    </rPh>
    <rPh sb="3" eb="4">
      <t>ケイ</t>
    </rPh>
    <phoneticPr fontId="1"/>
  </si>
  <si>
    <t>（26/10～26/12)</t>
    <phoneticPr fontId="1"/>
  </si>
  <si>
    <t>（27/1～27/12)</t>
    <phoneticPr fontId="1"/>
  </si>
  <si>
    <t>（28/1～28/12)</t>
    <phoneticPr fontId="1"/>
  </si>
  <si>
    <t>（29/1～29/12)</t>
    <phoneticPr fontId="1"/>
  </si>
  <si>
    <t>（30/1～30/12)</t>
    <phoneticPr fontId="1"/>
  </si>
  <si>
    <t>水道光熱費</t>
    <rPh sb="0" eb="2">
      <t>スイドウ</t>
    </rPh>
    <rPh sb="2" eb="5">
      <t>コウネツヒ</t>
    </rPh>
    <phoneticPr fontId="1"/>
  </si>
  <si>
    <t>広告宣伝費他</t>
    <rPh sb="0" eb="2">
      <t>コウコク</t>
    </rPh>
    <rPh sb="2" eb="5">
      <t>センデンヒ</t>
    </rPh>
    <rPh sb="5" eb="6">
      <t>ホカ</t>
    </rPh>
    <phoneticPr fontId="1"/>
  </si>
  <si>
    <t>家賃600</t>
    <rPh sb="0" eb="2">
      <t>ヤチン</t>
    </rPh>
    <phoneticPr fontId="1"/>
  </si>
  <si>
    <t>●● ○○</t>
    <phoneticPr fontId="1"/>
  </si>
  <si>
    <t>カフェ●●●売上推移予想</t>
    <rPh sb="6" eb="8">
      <t>ウリアゲ</t>
    </rPh>
    <rPh sb="8" eb="10">
      <t>スイイ</t>
    </rPh>
    <rPh sb="10" eb="12">
      <t>ヨソウ</t>
    </rPh>
    <phoneticPr fontId="1"/>
  </si>
  <si>
    <t>カフェ●●●売上推移予想の前提</t>
    <rPh sb="6" eb="8">
      <t>ウリアゲ</t>
    </rPh>
    <rPh sb="8" eb="10">
      <t>スイイ</t>
    </rPh>
    <rPh sb="10" eb="12">
      <t>ヨソウ</t>
    </rPh>
    <rPh sb="13" eb="15">
      <t>ゼンテイ</t>
    </rPh>
    <phoneticPr fontId="1"/>
  </si>
  <si>
    <t>毎月25日稼働</t>
    <rPh sb="0" eb="2">
      <t>マイツキ</t>
    </rPh>
    <rPh sb="4" eb="5">
      <t>ニチ</t>
    </rPh>
    <rPh sb="5" eb="7">
      <t>カドウ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</si>
</sst>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%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76" fontId="0" fillId="0" borderId="0" xfId="0" applyNumberFormat="1"/>
    <xf numFmtId="177" fontId="0" fillId="0" borderId="0" xfId="0" applyNumberFormat="1"/>
    <xf numFmtId="176" fontId="0" fillId="0" borderId="1" xfId="0" applyNumberFormat="1" applyBorder="1"/>
    <xf numFmtId="176" fontId="0" fillId="0" borderId="2" xfId="0" applyNumberFormat="1" applyBorder="1"/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0" xfId="0" applyNumberFormat="1" applyBorder="1"/>
    <xf numFmtId="176" fontId="0" fillId="0" borderId="6" xfId="0" applyNumberFormat="1" applyBorder="1"/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7" fontId="0" fillId="0" borderId="0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176" fontId="2" fillId="0" borderId="0" xfId="0" applyNumberFormat="1" applyFon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176" fontId="0" fillId="0" borderId="15" xfId="0" applyNumberFormat="1" applyBorder="1" applyAlignment="1">
      <alignment horizontal="center"/>
    </xf>
    <xf numFmtId="176" fontId="0" fillId="0" borderId="16" xfId="0" applyNumberFormat="1" applyBorder="1"/>
    <xf numFmtId="178" fontId="0" fillId="0" borderId="17" xfId="0" applyNumberFormat="1" applyBorder="1"/>
    <xf numFmtId="177" fontId="0" fillId="0" borderId="17" xfId="0" applyNumberFormat="1" applyBorder="1"/>
    <xf numFmtId="176" fontId="0" fillId="0" borderId="18" xfId="0" applyNumberFormat="1" applyBorder="1"/>
    <xf numFmtId="177" fontId="0" fillId="0" borderId="19" xfId="0" applyNumberFormat="1" applyBorder="1"/>
    <xf numFmtId="176" fontId="0" fillId="0" borderId="20" xfId="0" applyNumberFormat="1" applyBorder="1"/>
    <xf numFmtId="176" fontId="0" fillId="0" borderId="17" xfId="0" applyNumberFormat="1" applyBorder="1"/>
    <xf numFmtId="178" fontId="0" fillId="0" borderId="19" xfId="0" applyNumberFormat="1" applyBorder="1"/>
    <xf numFmtId="178" fontId="0" fillId="0" borderId="21" xfId="0" applyNumberFormat="1" applyBorder="1"/>
    <xf numFmtId="176" fontId="0" fillId="0" borderId="22" xfId="0" applyNumberFormat="1" applyBorder="1"/>
    <xf numFmtId="178" fontId="0" fillId="0" borderId="23" xfId="0" applyNumberFormat="1" applyBorder="1"/>
    <xf numFmtId="177" fontId="0" fillId="0" borderId="21" xfId="0" applyNumberFormat="1" applyBorder="1"/>
    <xf numFmtId="176" fontId="0" fillId="0" borderId="24" xfId="0" applyNumberFormat="1" applyBorder="1"/>
    <xf numFmtId="178" fontId="0" fillId="0" borderId="25" xfId="0" applyNumberFormat="1" applyBorder="1"/>
    <xf numFmtId="176" fontId="2" fillId="0" borderId="12" xfId="0" applyNumberFormat="1" applyFont="1" applyBorder="1"/>
    <xf numFmtId="176" fontId="2" fillId="0" borderId="9" xfId="0" applyNumberFormat="1" applyFont="1" applyBorder="1"/>
    <xf numFmtId="177" fontId="2" fillId="0" borderId="13" xfId="0" applyNumberFormat="1" applyFont="1" applyBorder="1"/>
    <xf numFmtId="176" fontId="2" fillId="0" borderId="13" xfId="0" applyNumberFormat="1" applyFont="1" applyBorder="1"/>
    <xf numFmtId="176" fontId="2" fillId="0" borderId="0" xfId="0" applyNumberFormat="1" applyFont="1"/>
    <xf numFmtId="176" fontId="2" fillId="0" borderId="5" xfId="0" applyNumberFormat="1" applyFont="1" applyBorder="1"/>
    <xf numFmtId="176" fontId="2" fillId="0" borderId="0" xfId="0" applyNumberFormat="1" applyFont="1" applyBorder="1"/>
    <xf numFmtId="177" fontId="2" fillId="0" borderId="6" xfId="0" applyNumberFormat="1" applyFont="1" applyBorder="1"/>
    <xf numFmtId="176" fontId="2" fillId="0" borderId="6" xfId="0" applyNumberFormat="1" applyFont="1" applyBorder="1"/>
    <xf numFmtId="176" fontId="2" fillId="0" borderId="7" xfId="0" applyNumberFormat="1" applyFont="1" applyBorder="1"/>
    <xf numFmtId="176" fontId="2" fillId="0" borderId="1" xfId="0" applyNumberFormat="1" applyFont="1" applyBorder="1"/>
    <xf numFmtId="177" fontId="2" fillId="0" borderId="8" xfId="0" applyNumberFormat="1" applyFont="1" applyBorder="1"/>
    <xf numFmtId="176" fontId="2" fillId="0" borderId="8" xfId="0" applyNumberFormat="1" applyFont="1" applyBorder="1"/>
    <xf numFmtId="178" fontId="0" fillId="0" borderId="19" xfId="0" applyNumberFormat="1" applyBorder="1" applyAlignment="1">
      <alignment horizontal="center"/>
    </xf>
    <xf numFmtId="176" fontId="4" fillId="0" borderId="0" xfId="0" applyNumberFormat="1" applyFont="1"/>
    <xf numFmtId="176" fontId="0" fillId="0" borderId="5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3" fillId="0" borderId="27" xfId="0" applyNumberFormat="1" applyFont="1" applyBorder="1" applyAlignment="1">
      <alignment horizontal="center"/>
    </xf>
    <xf numFmtId="176" fontId="0" fillId="0" borderId="28" xfId="0" applyNumberFormat="1" applyBorder="1" applyAlignment="1">
      <alignment horizontal="center"/>
    </xf>
    <xf numFmtId="176" fontId="0" fillId="0" borderId="29" xfId="0" applyNumberFormat="1" applyBorder="1" applyAlignment="1">
      <alignment horizontal="center"/>
    </xf>
    <xf numFmtId="176" fontId="0" fillId="0" borderId="30" xfId="0" applyNumberFormat="1" applyBorder="1"/>
    <xf numFmtId="176" fontId="0" fillId="0" borderId="31" xfId="0" applyNumberFormat="1" applyBorder="1"/>
    <xf numFmtId="176" fontId="0" fillId="0" borderId="32" xfId="0" applyNumberFormat="1" applyBorder="1"/>
    <xf numFmtId="176" fontId="0" fillId="0" borderId="26" xfId="0" applyNumberFormat="1" applyBorder="1"/>
    <xf numFmtId="176" fontId="0" fillId="0" borderId="29" xfId="0" applyNumberFormat="1" applyBorder="1"/>
    <xf numFmtId="176" fontId="2" fillId="0" borderId="31" xfId="0" applyNumberFormat="1" applyFont="1" applyBorder="1"/>
    <xf numFmtId="176" fontId="2" fillId="0" borderId="28" xfId="0" applyNumberFormat="1" applyFont="1" applyBorder="1"/>
    <xf numFmtId="176" fontId="2" fillId="0" borderId="33" xfId="0" applyNumberFormat="1" applyFont="1" applyBorder="1"/>
    <xf numFmtId="176" fontId="2" fillId="0" borderId="6" xfId="0" applyNumberFormat="1" applyFont="1" applyBorder="1" applyAlignment="1">
      <alignment horizontal="center"/>
    </xf>
    <xf numFmtId="176" fontId="0" fillId="0" borderId="34" xfId="0" applyNumberFormat="1" applyBorder="1"/>
    <xf numFmtId="176" fontId="0" fillId="0" borderId="27" xfId="0" applyNumberFormat="1" applyBorder="1" applyAlignment="1">
      <alignment horizontal="center"/>
    </xf>
    <xf numFmtId="178" fontId="0" fillId="0" borderId="14" xfId="0" applyNumberFormat="1" applyBorder="1" applyAlignment="1">
      <alignment horizontal="center"/>
    </xf>
    <xf numFmtId="178" fontId="0" fillId="0" borderId="29" xfId="0" applyNumberFormat="1" applyBorder="1" applyAlignment="1">
      <alignment horizontal="center"/>
    </xf>
    <xf numFmtId="176" fontId="0" fillId="0" borderId="6" xfId="0" applyNumberFormat="1" applyFill="1" applyBorder="1"/>
    <xf numFmtId="0" fontId="0" fillId="0" borderId="5" xfId="0" applyBorder="1"/>
    <xf numFmtId="0" fontId="0" fillId="0" borderId="0" xfId="0" applyBorder="1"/>
    <xf numFmtId="176" fontId="0" fillId="0" borderId="6" xfId="0" applyNumberFormat="1" applyBorder="1" applyAlignment="1">
      <alignment horizontal="right"/>
    </xf>
    <xf numFmtId="178" fontId="0" fillId="0" borderId="0" xfId="0" applyNumberFormat="1" applyBorder="1"/>
    <xf numFmtId="176" fontId="5" fillId="0" borderId="2" xfId="0" applyNumberFormat="1" applyFon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B1" sqref="B1"/>
    </sheetView>
  </sheetViews>
  <sheetFormatPr defaultRowHeight="13.5"/>
  <cols>
    <col min="1" max="1" width="1.75" style="1" customWidth="1"/>
    <col min="2" max="2" width="26.375" style="1" customWidth="1"/>
    <col min="3" max="5" width="21.625" style="1" customWidth="1"/>
    <col min="6" max="6" width="20.625" style="1" customWidth="1"/>
    <col min="7" max="7" width="9" style="1"/>
    <col min="8" max="8" width="9.875" style="1" bestFit="1" customWidth="1"/>
    <col min="9" max="16384" width="9" style="1"/>
  </cols>
  <sheetData>
    <row r="1" spans="1:9" ht="15" customHeight="1">
      <c r="B1" s="3" t="s">
        <v>60</v>
      </c>
      <c r="C1" s="3"/>
      <c r="D1" s="8"/>
    </row>
    <row r="2" spans="1:9" ht="15" customHeight="1">
      <c r="B2" s="8"/>
      <c r="C2" s="8"/>
      <c r="D2" s="8"/>
    </row>
    <row r="3" spans="1:9" ht="15" customHeight="1">
      <c r="B3" s="8"/>
      <c r="C3" s="8"/>
      <c r="D3" s="8"/>
      <c r="E3" s="47" t="s">
        <v>62</v>
      </c>
    </row>
    <row r="4" spans="1:9" ht="15" customHeight="1">
      <c r="I4" s="1" t="s">
        <v>29</v>
      </c>
    </row>
    <row r="5" spans="1:9" ht="15" customHeight="1">
      <c r="A5" s="4"/>
      <c r="B5" s="6"/>
      <c r="C5" s="50"/>
      <c r="D5" s="49"/>
      <c r="E5" s="49"/>
      <c r="F5" s="63"/>
      <c r="G5" s="5"/>
      <c r="H5" s="5"/>
      <c r="I5" s="6"/>
    </row>
    <row r="6" spans="1:9" ht="15" customHeight="1">
      <c r="A6" s="7"/>
      <c r="B6" s="9"/>
      <c r="C6" s="51" t="s">
        <v>32</v>
      </c>
      <c r="D6" s="48" t="s">
        <v>33</v>
      </c>
      <c r="E6" s="48" t="s">
        <v>34</v>
      </c>
      <c r="F6" s="51" t="s">
        <v>35</v>
      </c>
      <c r="G6" s="8"/>
      <c r="H6" s="8"/>
      <c r="I6" s="9"/>
    </row>
    <row r="7" spans="1:9" ht="15" customHeight="1">
      <c r="A7" s="7"/>
      <c r="B7" s="9"/>
      <c r="C7" s="52" t="s">
        <v>38</v>
      </c>
      <c r="D7" s="64">
        <v>0.8</v>
      </c>
      <c r="E7" s="64">
        <v>0.9</v>
      </c>
      <c r="F7" s="65">
        <v>0.95</v>
      </c>
      <c r="G7" s="8"/>
      <c r="H7" s="70">
        <v>1</v>
      </c>
      <c r="I7" s="9"/>
    </row>
    <row r="8" spans="1:9" ht="15" customHeight="1">
      <c r="A8" s="14"/>
      <c r="B8" s="15"/>
      <c r="C8" s="53"/>
      <c r="D8" s="19"/>
      <c r="E8" s="19"/>
      <c r="F8" s="53"/>
      <c r="G8" s="10"/>
      <c r="H8" s="10"/>
      <c r="I8" s="15"/>
    </row>
    <row r="9" spans="1:9" ht="15" customHeight="1">
      <c r="A9" s="7"/>
      <c r="B9" s="9" t="s">
        <v>63</v>
      </c>
      <c r="C9" s="53"/>
      <c r="D9" s="19"/>
      <c r="E9" s="19"/>
      <c r="F9" s="53"/>
      <c r="G9" s="8"/>
      <c r="H9" s="8"/>
      <c r="I9" s="9"/>
    </row>
    <row r="10" spans="1:9" ht="15" customHeight="1">
      <c r="A10" s="7"/>
      <c r="B10" s="61"/>
      <c r="C10" s="54"/>
      <c r="D10" s="22"/>
      <c r="E10" s="22"/>
      <c r="F10" s="54"/>
      <c r="G10" s="8"/>
      <c r="H10" s="8"/>
      <c r="I10" s="9"/>
    </row>
    <row r="11" spans="1:9" ht="15" customHeight="1">
      <c r="A11" s="4"/>
      <c r="B11" s="6"/>
      <c r="C11" s="55"/>
      <c r="D11" s="31"/>
      <c r="E11" s="31"/>
      <c r="F11" s="55"/>
      <c r="G11" s="8" t="s">
        <v>42</v>
      </c>
      <c r="H11" s="8"/>
      <c r="I11" s="9"/>
    </row>
    <row r="12" spans="1:9" ht="15" customHeight="1">
      <c r="A12" s="7"/>
      <c r="B12" s="9" t="s">
        <v>31</v>
      </c>
      <c r="C12" s="57"/>
      <c r="D12" s="24"/>
      <c r="E12" s="24"/>
      <c r="F12" s="57"/>
      <c r="G12" s="8"/>
      <c r="H12" s="8"/>
      <c r="I12" s="9"/>
    </row>
    <row r="13" spans="1:9" ht="15" customHeight="1">
      <c r="A13" s="7"/>
      <c r="B13" s="9" t="s">
        <v>44</v>
      </c>
      <c r="C13" s="57">
        <v>300</v>
      </c>
      <c r="D13" s="24">
        <f>H13*80/100</f>
        <v>60000</v>
      </c>
      <c r="E13" s="24">
        <f>H13*90/100</f>
        <v>67500</v>
      </c>
      <c r="F13" s="57">
        <f>H13*95/100</f>
        <v>71250</v>
      </c>
      <c r="G13" s="8">
        <f>10*300</f>
        <v>3000</v>
      </c>
      <c r="H13" s="8">
        <f>G13*25</f>
        <v>75000</v>
      </c>
      <c r="I13" s="9"/>
    </row>
    <row r="14" spans="1:9" ht="15" customHeight="1">
      <c r="A14" s="7"/>
      <c r="B14" s="9" t="s">
        <v>46</v>
      </c>
      <c r="C14" s="57">
        <v>100</v>
      </c>
      <c r="D14" s="24">
        <f t="shared" ref="D14:D21" si="0">H14*80/100</f>
        <v>100000</v>
      </c>
      <c r="E14" s="24">
        <f t="shared" ref="E14:E21" si="1">H14*90/100</f>
        <v>112500</v>
      </c>
      <c r="F14" s="57">
        <f t="shared" ref="F14:F21" si="2">H14*95/100</f>
        <v>118750</v>
      </c>
      <c r="G14" s="8">
        <f>50*100</f>
        <v>5000</v>
      </c>
      <c r="H14" s="8">
        <f>G14*25</f>
        <v>125000</v>
      </c>
      <c r="I14" s="9"/>
    </row>
    <row r="15" spans="1:9" ht="15" customHeight="1">
      <c r="A15" s="7"/>
      <c r="B15" s="9"/>
      <c r="C15" s="53"/>
      <c r="D15" s="24"/>
      <c r="E15" s="24"/>
      <c r="F15" s="57"/>
      <c r="G15" s="8"/>
      <c r="H15" s="8"/>
      <c r="I15" s="9"/>
    </row>
    <row r="16" spans="1:9" ht="15" customHeight="1">
      <c r="A16" s="7"/>
      <c r="B16" s="9" t="s">
        <v>30</v>
      </c>
      <c r="C16" s="53"/>
      <c r="D16" s="24"/>
      <c r="E16" s="24"/>
      <c r="F16" s="57"/>
      <c r="G16" s="8"/>
      <c r="H16" s="8"/>
      <c r="I16" s="9"/>
    </row>
    <row r="17" spans="1:9" ht="15" customHeight="1">
      <c r="A17" s="7"/>
      <c r="B17" s="9" t="s">
        <v>50</v>
      </c>
      <c r="C17" s="53">
        <v>300</v>
      </c>
      <c r="D17" s="24">
        <f t="shared" si="0"/>
        <v>450000</v>
      </c>
      <c r="E17" s="24">
        <f t="shared" si="1"/>
        <v>506250</v>
      </c>
      <c r="F17" s="57">
        <f t="shared" si="2"/>
        <v>534375</v>
      </c>
      <c r="G17" s="8">
        <f>5*15*300</f>
        <v>22500</v>
      </c>
      <c r="H17" s="8">
        <f t="shared" ref="H17:H21" si="3">G17*25</f>
        <v>562500</v>
      </c>
      <c r="I17" s="9"/>
    </row>
    <row r="18" spans="1:9" ht="15" customHeight="1">
      <c r="A18" s="7"/>
      <c r="B18" s="9" t="s">
        <v>47</v>
      </c>
      <c r="C18" s="53">
        <v>100</v>
      </c>
      <c r="D18" s="24">
        <f t="shared" si="0"/>
        <v>100000</v>
      </c>
      <c r="E18" s="24">
        <f t="shared" si="1"/>
        <v>112500</v>
      </c>
      <c r="F18" s="57">
        <f t="shared" si="2"/>
        <v>118750</v>
      </c>
      <c r="G18" s="8">
        <f>10*5*100</f>
        <v>5000</v>
      </c>
      <c r="H18" s="8">
        <f t="shared" si="3"/>
        <v>125000</v>
      </c>
      <c r="I18" s="9"/>
    </row>
    <row r="19" spans="1:9" ht="15" customHeight="1">
      <c r="A19" s="7"/>
      <c r="B19" s="9"/>
      <c r="C19" s="53"/>
      <c r="D19" s="24"/>
      <c r="E19" s="24"/>
      <c r="F19" s="57"/>
      <c r="G19" s="8"/>
      <c r="H19" s="8"/>
      <c r="I19" s="9"/>
    </row>
    <row r="20" spans="1:9" ht="15" customHeight="1">
      <c r="A20" s="7"/>
      <c r="B20" s="9" t="s">
        <v>45</v>
      </c>
      <c r="C20" s="53"/>
      <c r="D20" s="24"/>
      <c r="E20" s="24"/>
      <c r="F20" s="57"/>
      <c r="G20" s="8"/>
      <c r="H20" s="8"/>
      <c r="I20" s="9"/>
    </row>
    <row r="21" spans="1:9" ht="15" customHeight="1">
      <c r="A21" s="7"/>
      <c r="B21" s="9" t="s">
        <v>48</v>
      </c>
      <c r="C21" s="53">
        <v>500</v>
      </c>
      <c r="D21" s="24">
        <f t="shared" si="0"/>
        <v>200000</v>
      </c>
      <c r="E21" s="24">
        <f t="shared" si="1"/>
        <v>225000</v>
      </c>
      <c r="F21" s="57">
        <f t="shared" si="2"/>
        <v>237500</v>
      </c>
      <c r="G21" s="8">
        <f>20*500</f>
        <v>10000</v>
      </c>
      <c r="H21" s="8">
        <f t="shared" si="3"/>
        <v>250000</v>
      </c>
      <c r="I21" s="9"/>
    </row>
    <row r="22" spans="1:9" ht="15" customHeight="1">
      <c r="A22" s="7"/>
      <c r="B22" s="69" t="s">
        <v>51</v>
      </c>
      <c r="C22" s="53"/>
      <c r="D22" s="24">
        <f>SUM(D13:D21)</f>
        <v>910000</v>
      </c>
      <c r="E22" s="24">
        <f>SUM(E13:E21)</f>
        <v>1023750</v>
      </c>
      <c r="F22" s="57">
        <f>SUM(F13:F21)</f>
        <v>1080625</v>
      </c>
      <c r="G22" s="8">
        <f>SUM(G13:G21)</f>
        <v>45500</v>
      </c>
      <c r="H22" s="8">
        <f>SUM(H13:H21)</f>
        <v>1137500</v>
      </c>
      <c r="I22" s="9"/>
    </row>
    <row r="23" spans="1:9" ht="15" customHeight="1">
      <c r="A23" s="14"/>
      <c r="B23" s="15"/>
      <c r="C23" s="53"/>
      <c r="D23" s="19"/>
      <c r="E23" s="19"/>
      <c r="F23" s="53"/>
      <c r="G23" s="8"/>
      <c r="H23" s="8"/>
      <c r="I23" s="9"/>
    </row>
    <row r="24" spans="1:9" ht="15" customHeight="1">
      <c r="A24" s="7"/>
      <c r="B24" s="9" t="s">
        <v>36</v>
      </c>
      <c r="C24" s="53"/>
      <c r="D24" s="19"/>
      <c r="E24" s="19"/>
      <c r="F24" s="53"/>
      <c r="G24" s="8"/>
      <c r="H24" s="8"/>
      <c r="I24" s="9"/>
    </row>
    <row r="25" spans="1:9" ht="15" customHeight="1">
      <c r="A25" s="7"/>
      <c r="B25" s="9" t="s">
        <v>49</v>
      </c>
      <c r="C25" s="53"/>
      <c r="D25" s="19">
        <f>D22*30/100</f>
        <v>273000</v>
      </c>
      <c r="E25" s="19">
        <f>E22*30/100</f>
        <v>307125</v>
      </c>
      <c r="F25" s="53">
        <f>F22*30/100</f>
        <v>324187.5</v>
      </c>
      <c r="G25" s="8">
        <f>G22*30/100</f>
        <v>13650</v>
      </c>
      <c r="H25" s="8">
        <f>H22*30/100</f>
        <v>341250</v>
      </c>
      <c r="I25" s="9"/>
    </row>
    <row r="26" spans="1:9" ht="15" customHeight="1">
      <c r="A26" s="7"/>
      <c r="B26" s="9"/>
      <c r="C26" s="53"/>
      <c r="D26" s="19"/>
      <c r="E26" s="19"/>
      <c r="F26" s="53"/>
      <c r="G26" s="8"/>
      <c r="H26" s="8"/>
      <c r="I26" s="9"/>
    </row>
    <row r="27" spans="1:9" ht="15" customHeight="1">
      <c r="A27" s="7"/>
      <c r="B27" s="9" t="s">
        <v>37</v>
      </c>
      <c r="C27" s="53"/>
      <c r="D27" s="19"/>
      <c r="E27" s="19"/>
      <c r="F27" s="53"/>
      <c r="G27" s="8"/>
      <c r="H27" s="8"/>
      <c r="I27" s="9"/>
    </row>
    <row r="28" spans="1:9" ht="15" customHeight="1">
      <c r="A28" s="7"/>
      <c r="B28" s="9" t="s">
        <v>43</v>
      </c>
      <c r="C28" s="53"/>
      <c r="D28" s="19">
        <v>200000</v>
      </c>
      <c r="E28" s="19">
        <v>200000</v>
      </c>
      <c r="F28" s="53">
        <v>200000</v>
      </c>
      <c r="G28" s="8"/>
      <c r="H28" s="8">
        <f>100000*2</f>
        <v>200000</v>
      </c>
      <c r="I28" s="9"/>
    </row>
    <row r="29" spans="1:9" customFormat="1" ht="15" customHeight="1">
      <c r="A29" s="67"/>
      <c r="B29" s="68"/>
      <c r="C29" s="53"/>
      <c r="D29" s="19"/>
      <c r="E29" s="19"/>
      <c r="F29" s="53"/>
      <c r="G29" s="8"/>
      <c r="H29" s="8"/>
      <c r="I29" s="9"/>
    </row>
    <row r="30" spans="1:9" customFormat="1" ht="15" customHeight="1">
      <c r="A30" s="67"/>
      <c r="B30" s="66" t="s">
        <v>39</v>
      </c>
      <c r="C30" s="53"/>
      <c r="D30" s="19"/>
      <c r="E30" s="19"/>
      <c r="F30" s="53"/>
      <c r="G30" s="8"/>
      <c r="H30" s="8"/>
      <c r="I30" s="9"/>
    </row>
    <row r="31" spans="1:9" ht="15" customHeight="1">
      <c r="A31" s="7"/>
      <c r="B31" s="9"/>
      <c r="C31" s="53"/>
      <c r="D31" s="19">
        <v>50000</v>
      </c>
      <c r="E31" s="19">
        <v>50000</v>
      </c>
      <c r="F31" s="53">
        <v>50000</v>
      </c>
      <c r="G31" s="8"/>
      <c r="H31" s="8">
        <v>50000</v>
      </c>
      <c r="I31" s="9"/>
    </row>
    <row r="32" spans="1:9" ht="15" customHeight="1">
      <c r="A32" s="7"/>
      <c r="B32" s="9"/>
      <c r="C32" s="53"/>
      <c r="D32" s="19"/>
      <c r="E32" s="19"/>
      <c r="F32" s="53"/>
      <c r="G32" s="8"/>
      <c r="H32" s="8"/>
      <c r="I32" s="9"/>
    </row>
    <row r="33" spans="1:9" ht="15" customHeight="1">
      <c r="A33" s="7"/>
      <c r="B33" s="9" t="s">
        <v>40</v>
      </c>
      <c r="C33" s="53"/>
      <c r="D33" s="19"/>
      <c r="E33" s="19"/>
      <c r="F33" s="53"/>
      <c r="G33" s="8"/>
      <c r="H33" s="8"/>
      <c r="I33" s="9"/>
    </row>
    <row r="34" spans="1:9" ht="15" customHeight="1">
      <c r="A34" s="7"/>
      <c r="B34" s="9"/>
      <c r="C34" s="53"/>
      <c r="D34" s="19">
        <v>100000</v>
      </c>
      <c r="E34" s="19">
        <v>100000</v>
      </c>
      <c r="F34" s="53">
        <v>100000</v>
      </c>
      <c r="G34" s="8"/>
      <c r="H34" s="8">
        <v>100000</v>
      </c>
      <c r="I34" s="9"/>
    </row>
    <row r="35" spans="1:9" ht="15" customHeight="1">
      <c r="A35" s="7"/>
      <c r="B35" s="9"/>
      <c r="C35" s="54"/>
      <c r="D35" s="22"/>
      <c r="E35" s="22"/>
      <c r="F35" s="54"/>
      <c r="G35" s="8"/>
      <c r="H35" s="8"/>
      <c r="I35" s="9"/>
    </row>
    <row r="36" spans="1:9" ht="15" customHeight="1">
      <c r="A36" s="11"/>
      <c r="B36" s="62" t="s">
        <v>41</v>
      </c>
      <c r="C36" s="56"/>
      <c r="D36" s="28">
        <f>D22-D25-D28-D31-D34</f>
        <v>287000</v>
      </c>
      <c r="E36" s="28">
        <f t="shared" ref="E36:F36" si="4">E22-E25-E28-E31-E34</f>
        <v>366625</v>
      </c>
      <c r="F36" s="56">
        <f t="shared" si="4"/>
        <v>406437.5</v>
      </c>
      <c r="G36" s="8"/>
      <c r="H36" s="8">
        <f>H22-H25-H28-H31-H34</f>
        <v>446250</v>
      </c>
      <c r="I36" s="9"/>
    </row>
    <row r="37" spans="1:9" s="37" customFormat="1" ht="15" customHeight="1">
      <c r="A37" s="33"/>
      <c r="B37" s="36"/>
      <c r="C37" s="58"/>
      <c r="D37" s="33"/>
      <c r="E37" s="33"/>
      <c r="F37" s="58"/>
      <c r="G37" s="8"/>
      <c r="H37" s="8"/>
      <c r="I37" s="9"/>
    </row>
    <row r="38" spans="1:9" s="37" customFormat="1" ht="15" customHeight="1">
      <c r="A38" s="38"/>
      <c r="B38" s="41"/>
      <c r="C38" s="59"/>
      <c r="D38" s="38"/>
      <c r="E38" s="38"/>
      <c r="F38" s="59"/>
      <c r="G38" s="8"/>
      <c r="H38" s="8"/>
      <c r="I38" s="9"/>
    </row>
    <row r="39" spans="1:9" s="37" customFormat="1" ht="15" customHeight="1">
      <c r="A39" s="42"/>
      <c r="B39" s="45"/>
      <c r="C39" s="60"/>
      <c r="D39" s="42"/>
      <c r="E39" s="42"/>
      <c r="F39" s="60"/>
      <c r="G39" s="43"/>
      <c r="H39" s="43"/>
      <c r="I39" s="45"/>
    </row>
  </sheetData>
  <phoneticPr fontId="1"/>
  <pageMargins left="0.59055118110236227" right="0.39370078740157483" top="0.59055118110236227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I4" sqref="I4"/>
    </sheetView>
  </sheetViews>
  <sheetFormatPr defaultRowHeight="15" customHeight="1"/>
  <cols>
    <col min="1" max="1" width="1.75" style="1" customWidth="1"/>
    <col min="2" max="2" width="2" style="1" customWidth="1"/>
    <col min="3" max="3" width="14.625" style="1" customWidth="1"/>
    <col min="4" max="4" width="12.625" style="1" customWidth="1"/>
    <col min="5" max="5" width="8.375" style="2" customWidth="1"/>
    <col min="6" max="6" width="12.625" style="1" customWidth="1"/>
    <col min="7" max="7" width="8.375" style="1" customWidth="1"/>
    <col min="8" max="8" width="12.625" style="1" customWidth="1"/>
    <col min="9" max="9" width="8.375" style="1" customWidth="1"/>
    <col min="10" max="10" width="12.625" style="1" customWidth="1"/>
    <col min="11" max="11" width="8.375" style="1" customWidth="1"/>
    <col min="12" max="12" width="12.625" style="1" customWidth="1"/>
    <col min="13" max="13" width="9.875" style="1" bestFit="1" customWidth="1"/>
    <col min="14" max="16384" width="9" style="1"/>
  </cols>
  <sheetData>
    <row r="1" spans="1:16" ht="15" customHeight="1">
      <c r="C1" s="3" t="s">
        <v>60</v>
      </c>
      <c r="D1" s="3"/>
      <c r="E1" s="13"/>
      <c r="F1" s="8"/>
    </row>
    <row r="2" spans="1:16" ht="15" customHeight="1">
      <c r="C2" s="8"/>
      <c r="D2" s="8"/>
      <c r="E2" s="13"/>
      <c r="F2" s="8"/>
    </row>
    <row r="3" spans="1:16" ht="15" customHeight="1">
      <c r="C3" s="8"/>
      <c r="D3" s="8"/>
      <c r="E3" s="13"/>
      <c r="F3" s="8"/>
      <c r="I3" s="47" t="s">
        <v>61</v>
      </c>
    </row>
    <row r="4" spans="1:16" ht="15" customHeight="1">
      <c r="P4" s="1" t="s">
        <v>29</v>
      </c>
    </row>
    <row r="5" spans="1:16" ht="15" customHeight="1">
      <c r="A5" s="4"/>
      <c r="B5" s="5"/>
      <c r="C5" s="5"/>
      <c r="D5" s="75" t="s">
        <v>21</v>
      </c>
      <c r="E5" s="72"/>
      <c r="F5" s="75" t="s">
        <v>22</v>
      </c>
      <c r="G5" s="72"/>
      <c r="H5" s="75" t="s">
        <v>23</v>
      </c>
      <c r="I5" s="72"/>
      <c r="J5" s="75" t="s">
        <v>24</v>
      </c>
      <c r="K5" s="72"/>
      <c r="L5" s="71" t="s">
        <v>25</v>
      </c>
      <c r="M5" s="72"/>
      <c r="N5" s="5"/>
      <c r="O5" s="5"/>
      <c r="P5" s="6"/>
    </row>
    <row r="6" spans="1:16" ht="15" customHeight="1">
      <c r="A6" s="7"/>
      <c r="B6" s="8"/>
      <c r="C6" s="8"/>
      <c r="D6" s="73" t="s">
        <v>52</v>
      </c>
      <c r="E6" s="74"/>
      <c r="F6" s="73" t="s">
        <v>53</v>
      </c>
      <c r="G6" s="74"/>
      <c r="H6" s="73" t="s">
        <v>54</v>
      </c>
      <c r="I6" s="74"/>
      <c r="J6" s="73" t="s">
        <v>55</v>
      </c>
      <c r="K6" s="74"/>
      <c r="L6" s="73" t="s">
        <v>56</v>
      </c>
      <c r="M6" s="74"/>
      <c r="N6" s="8"/>
      <c r="O6" s="8"/>
      <c r="P6" s="9"/>
    </row>
    <row r="7" spans="1:16" ht="15" customHeight="1">
      <c r="A7" s="7"/>
      <c r="B7" s="8"/>
      <c r="C7" s="8"/>
      <c r="D7" s="17"/>
      <c r="E7" s="18"/>
      <c r="F7" s="17"/>
      <c r="G7" s="18"/>
      <c r="H7" s="17"/>
      <c r="I7" s="18"/>
      <c r="J7" s="17"/>
      <c r="K7" s="18"/>
      <c r="L7" s="17"/>
      <c r="M7" s="18"/>
      <c r="N7" s="8"/>
      <c r="O7" s="8"/>
      <c r="P7" s="9"/>
    </row>
    <row r="8" spans="1:16" ht="15" customHeight="1">
      <c r="A8" s="14"/>
      <c r="B8" s="10" t="s">
        <v>0</v>
      </c>
      <c r="C8" s="10"/>
      <c r="D8" s="19">
        <f>910*3</f>
        <v>2730</v>
      </c>
      <c r="E8" s="20">
        <v>1</v>
      </c>
      <c r="F8" s="19">
        <v>12270</v>
      </c>
      <c r="G8" s="20">
        <v>1</v>
      </c>
      <c r="H8" s="19">
        <v>12960</v>
      </c>
      <c r="I8" s="20">
        <v>1</v>
      </c>
      <c r="J8" s="19">
        <v>12960</v>
      </c>
      <c r="K8" s="20">
        <v>1</v>
      </c>
      <c r="L8" s="19">
        <v>12960</v>
      </c>
      <c r="M8" s="20">
        <v>1</v>
      </c>
      <c r="N8" s="10"/>
      <c r="O8" s="10"/>
      <c r="P8" s="15"/>
    </row>
    <row r="9" spans="1:16" ht="15" customHeight="1">
      <c r="A9" s="7"/>
      <c r="B9" s="8"/>
      <c r="C9" s="8" t="s">
        <v>4</v>
      </c>
      <c r="D9" s="19"/>
      <c r="E9" s="20">
        <f>D9/D$8</f>
        <v>0</v>
      </c>
      <c r="F9" s="19"/>
      <c r="G9" s="20">
        <f>F9/F$8</f>
        <v>0</v>
      </c>
      <c r="H9" s="19"/>
      <c r="I9" s="20">
        <f>H9/H$8</f>
        <v>0</v>
      </c>
      <c r="J9" s="19"/>
      <c r="K9" s="20">
        <f>J9/J$8</f>
        <v>0</v>
      </c>
      <c r="L9" s="19"/>
      <c r="M9" s="20">
        <f>L9/L$8</f>
        <v>0</v>
      </c>
      <c r="N9" s="8"/>
      <c r="O9" s="8"/>
      <c r="P9" s="9"/>
    </row>
    <row r="10" spans="1:16" ht="15" customHeight="1">
      <c r="A10" s="7"/>
      <c r="B10" s="8"/>
      <c r="C10" s="8" t="s">
        <v>4</v>
      </c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8"/>
      <c r="O10" s="8"/>
      <c r="P10" s="9"/>
    </row>
    <row r="11" spans="1:16" ht="15" customHeight="1">
      <c r="A11" s="7"/>
      <c r="B11" s="8"/>
      <c r="C11" s="8" t="s">
        <v>4</v>
      </c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8"/>
      <c r="O11" s="8"/>
      <c r="P11" s="9"/>
    </row>
    <row r="12" spans="1:16" ht="15" customHeight="1">
      <c r="A12" s="7"/>
      <c r="B12" s="8"/>
      <c r="C12" s="16" t="s">
        <v>1</v>
      </c>
      <c r="D12" s="22"/>
      <c r="E12" s="46" t="s">
        <v>28</v>
      </c>
      <c r="F12" s="22"/>
      <c r="G12" s="26">
        <v>0.89700000000000002</v>
      </c>
      <c r="H12" s="22"/>
      <c r="I12" s="26">
        <v>0.27200000000000002</v>
      </c>
      <c r="J12" s="22"/>
      <c r="K12" s="26">
        <v>0.371</v>
      </c>
      <c r="L12" s="22"/>
      <c r="M12" s="26">
        <v>0.13500000000000001</v>
      </c>
      <c r="N12" s="8"/>
      <c r="O12" s="8"/>
      <c r="P12" s="9"/>
    </row>
    <row r="13" spans="1:16" ht="15" customHeight="1">
      <c r="A13" s="4"/>
      <c r="B13" s="5" t="s">
        <v>2</v>
      </c>
      <c r="C13" s="5"/>
      <c r="D13" s="31">
        <f>D8*70/100</f>
        <v>1911</v>
      </c>
      <c r="E13" s="32">
        <f>D13/D$8</f>
        <v>0.7</v>
      </c>
      <c r="F13" s="31">
        <f>F8*70/100</f>
        <v>8589</v>
      </c>
      <c r="G13" s="32">
        <f>F13/F$8</f>
        <v>0.7</v>
      </c>
      <c r="H13" s="31">
        <f>H8*70/100</f>
        <v>9072</v>
      </c>
      <c r="I13" s="32">
        <f>H13/H$8</f>
        <v>0.7</v>
      </c>
      <c r="J13" s="31">
        <f>J8*70/100</f>
        <v>9072</v>
      </c>
      <c r="K13" s="32">
        <f>J13/J$8</f>
        <v>0.7</v>
      </c>
      <c r="L13" s="31">
        <f>L8*70/100</f>
        <v>9072</v>
      </c>
      <c r="M13" s="32">
        <f>L13/L$8</f>
        <v>0.7</v>
      </c>
      <c r="N13" s="8"/>
      <c r="O13" s="8"/>
      <c r="P13" s="9"/>
    </row>
    <row r="14" spans="1:16" ht="15" customHeight="1">
      <c r="A14" s="7"/>
      <c r="B14" s="8"/>
      <c r="C14" s="8" t="s">
        <v>4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8"/>
      <c r="O14" s="8"/>
      <c r="P14" s="9"/>
    </row>
    <row r="15" spans="1:16" ht="15" customHeight="1">
      <c r="A15" s="7"/>
      <c r="B15" s="8"/>
      <c r="C15" s="8" t="s">
        <v>4</v>
      </c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8"/>
      <c r="O15" s="8"/>
      <c r="P15" s="9"/>
    </row>
    <row r="16" spans="1:16" ht="15" customHeight="1">
      <c r="A16" s="7"/>
      <c r="B16" s="8"/>
      <c r="C16" s="8" t="s">
        <v>4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8"/>
      <c r="O16" s="8"/>
      <c r="P16" s="9"/>
    </row>
    <row r="17" spans="1:16" ht="15" customHeight="1">
      <c r="A17" s="14"/>
      <c r="B17" s="10" t="s">
        <v>3</v>
      </c>
      <c r="C17" s="10"/>
      <c r="D17" s="19">
        <f>SUM(D18:D24)</f>
        <v>1050</v>
      </c>
      <c r="E17" s="20">
        <f t="shared" ref="E17:E23" si="0">D17/D$8</f>
        <v>0.38461538461538464</v>
      </c>
      <c r="F17" s="19">
        <f>SUM(F18:F24)</f>
        <v>4200</v>
      </c>
      <c r="G17" s="20">
        <f t="shared" ref="G17:G23" si="1">F17/F$8</f>
        <v>0.34229828850855748</v>
      </c>
      <c r="H17" s="19">
        <f>SUM(H18:H24)</f>
        <v>4200</v>
      </c>
      <c r="I17" s="20">
        <f t="shared" ref="I17:I23" si="2">H17/H$8</f>
        <v>0.32407407407407407</v>
      </c>
      <c r="J17" s="19">
        <f>SUM(J18:J24)</f>
        <v>4200</v>
      </c>
      <c r="K17" s="20">
        <f t="shared" ref="K17:K23" si="3">J17/J$8</f>
        <v>0.32407407407407407</v>
      </c>
      <c r="L17" s="19">
        <f>SUM(L18:L24)</f>
        <v>4200</v>
      </c>
      <c r="M17" s="20">
        <f t="shared" ref="M17:M23" si="4">L17/L$8</f>
        <v>0.32407407407407407</v>
      </c>
      <c r="N17" s="8"/>
      <c r="O17" s="8"/>
      <c r="P17" s="9"/>
    </row>
    <row r="18" spans="1:16" ht="15" customHeight="1">
      <c r="A18" s="7"/>
      <c r="B18" s="8"/>
      <c r="C18" s="8" t="s">
        <v>27</v>
      </c>
      <c r="D18" s="19">
        <v>0</v>
      </c>
      <c r="E18" s="20">
        <f t="shared" si="0"/>
        <v>0</v>
      </c>
      <c r="F18" s="19">
        <v>0</v>
      </c>
      <c r="G18" s="20">
        <f t="shared" si="1"/>
        <v>0</v>
      </c>
      <c r="H18" s="19">
        <v>0</v>
      </c>
      <c r="I18" s="20">
        <f t="shared" si="2"/>
        <v>0</v>
      </c>
      <c r="J18" s="19">
        <v>0</v>
      </c>
      <c r="K18" s="20">
        <f t="shared" si="3"/>
        <v>0</v>
      </c>
      <c r="L18" s="19">
        <v>0</v>
      </c>
      <c r="M18" s="20">
        <f t="shared" si="4"/>
        <v>0</v>
      </c>
      <c r="N18" s="8"/>
      <c r="O18" s="8"/>
      <c r="P18" s="9"/>
    </row>
    <row r="19" spans="1:16" ht="15" customHeight="1">
      <c r="A19" s="7"/>
      <c r="B19" s="8"/>
      <c r="C19" s="8" t="s">
        <v>5</v>
      </c>
      <c r="D19" s="19">
        <v>600</v>
      </c>
      <c r="E19" s="20">
        <f t="shared" si="0"/>
        <v>0.21978021978021978</v>
      </c>
      <c r="F19" s="19">
        <v>2400</v>
      </c>
      <c r="G19" s="20">
        <f t="shared" si="1"/>
        <v>0.19559902200488999</v>
      </c>
      <c r="H19" s="19">
        <v>2400</v>
      </c>
      <c r="I19" s="20">
        <f t="shared" si="2"/>
        <v>0.18518518518518517</v>
      </c>
      <c r="J19" s="19">
        <v>2400</v>
      </c>
      <c r="K19" s="20">
        <f t="shared" si="3"/>
        <v>0.18518518518518517</v>
      </c>
      <c r="L19" s="19">
        <v>2400</v>
      </c>
      <c r="M19" s="20">
        <f t="shared" si="4"/>
        <v>0.18518518518518517</v>
      </c>
      <c r="N19" s="8"/>
      <c r="O19" s="8"/>
      <c r="P19" s="9"/>
    </row>
    <row r="20" spans="1:16" ht="15" customHeight="1">
      <c r="A20" s="7"/>
      <c r="B20" s="8"/>
      <c r="C20" s="8" t="s">
        <v>6</v>
      </c>
      <c r="D20" s="19"/>
      <c r="E20" s="20">
        <f t="shared" si="0"/>
        <v>0</v>
      </c>
      <c r="F20" s="19"/>
      <c r="G20" s="20">
        <f t="shared" si="1"/>
        <v>0</v>
      </c>
      <c r="H20" s="19"/>
      <c r="I20" s="20">
        <f t="shared" si="2"/>
        <v>0</v>
      </c>
      <c r="J20" s="19"/>
      <c r="K20" s="20">
        <f t="shared" si="3"/>
        <v>0</v>
      </c>
      <c r="L20" s="19"/>
      <c r="M20" s="20">
        <f t="shared" si="4"/>
        <v>0</v>
      </c>
      <c r="N20" s="8"/>
      <c r="O20" s="8"/>
      <c r="P20" s="9"/>
    </row>
    <row r="21" spans="1:16" ht="15" customHeight="1">
      <c r="A21" s="7"/>
      <c r="B21" s="8"/>
      <c r="C21" s="8" t="s">
        <v>7</v>
      </c>
      <c r="D21" s="19">
        <v>0</v>
      </c>
      <c r="E21" s="20">
        <f t="shared" si="0"/>
        <v>0</v>
      </c>
      <c r="F21" s="19">
        <v>0</v>
      </c>
      <c r="G21" s="20">
        <f t="shared" si="1"/>
        <v>0</v>
      </c>
      <c r="H21" s="19">
        <v>0</v>
      </c>
      <c r="I21" s="20">
        <f t="shared" si="2"/>
        <v>0</v>
      </c>
      <c r="J21" s="19">
        <v>0</v>
      </c>
      <c r="K21" s="20">
        <f t="shared" si="3"/>
        <v>0</v>
      </c>
      <c r="L21" s="19">
        <v>0</v>
      </c>
      <c r="M21" s="20">
        <f t="shared" si="4"/>
        <v>0</v>
      </c>
      <c r="N21" s="8"/>
      <c r="O21" s="8"/>
      <c r="P21" s="9"/>
    </row>
    <row r="22" spans="1:16" ht="15" customHeight="1">
      <c r="A22" s="7"/>
      <c r="B22" s="8"/>
      <c r="C22" s="8" t="s">
        <v>57</v>
      </c>
      <c r="D22" s="19">
        <v>150</v>
      </c>
      <c r="E22" s="20">
        <f t="shared" si="0"/>
        <v>5.4945054945054944E-2</v>
      </c>
      <c r="F22" s="19">
        <v>600</v>
      </c>
      <c r="G22" s="20">
        <f t="shared" si="1"/>
        <v>4.8899755501222497E-2</v>
      </c>
      <c r="H22" s="19">
        <v>600</v>
      </c>
      <c r="I22" s="20">
        <f t="shared" si="2"/>
        <v>4.6296296296296294E-2</v>
      </c>
      <c r="J22" s="19">
        <v>600</v>
      </c>
      <c r="K22" s="20">
        <f t="shared" si="3"/>
        <v>4.6296296296296294E-2</v>
      </c>
      <c r="L22" s="19">
        <v>600</v>
      </c>
      <c r="M22" s="20">
        <f t="shared" si="4"/>
        <v>4.6296296296296294E-2</v>
      </c>
      <c r="N22" s="8"/>
      <c r="O22" s="8"/>
      <c r="P22" s="9"/>
    </row>
    <row r="23" spans="1:16" ht="15" customHeight="1">
      <c r="A23" s="7"/>
      <c r="B23" s="8"/>
      <c r="C23" s="8" t="s">
        <v>58</v>
      </c>
      <c r="D23" s="19">
        <v>300</v>
      </c>
      <c r="E23" s="20">
        <f t="shared" si="0"/>
        <v>0.10989010989010989</v>
      </c>
      <c r="F23" s="19">
        <v>1200</v>
      </c>
      <c r="G23" s="20">
        <f t="shared" si="1"/>
        <v>9.7799511002444994E-2</v>
      </c>
      <c r="H23" s="19">
        <v>1200</v>
      </c>
      <c r="I23" s="20">
        <f t="shared" si="2"/>
        <v>9.2592592592592587E-2</v>
      </c>
      <c r="J23" s="19">
        <v>1200</v>
      </c>
      <c r="K23" s="20">
        <f t="shared" si="3"/>
        <v>9.2592592592592587E-2</v>
      </c>
      <c r="L23" s="19">
        <v>1200</v>
      </c>
      <c r="M23" s="20">
        <f t="shared" si="4"/>
        <v>9.2592592592592587E-2</v>
      </c>
      <c r="N23" s="8"/>
      <c r="O23" s="8"/>
      <c r="P23" s="9"/>
    </row>
    <row r="24" spans="1:16" ht="15" customHeight="1">
      <c r="A24" s="7"/>
      <c r="B24" s="8"/>
      <c r="C24" s="8" t="s">
        <v>8</v>
      </c>
      <c r="D24" s="22"/>
      <c r="E24" s="26">
        <f t="shared" ref="E24:E35" si="5">D24/D$8</f>
        <v>0</v>
      </c>
      <c r="F24" s="22"/>
      <c r="G24" s="26">
        <f t="shared" ref="G24:G35" si="6">F24/F$8</f>
        <v>0</v>
      </c>
      <c r="H24" s="22"/>
      <c r="I24" s="26">
        <f t="shared" ref="I24:I35" si="7">H24/H$8</f>
        <v>0</v>
      </c>
      <c r="J24" s="22"/>
      <c r="K24" s="26">
        <f t="shared" ref="K24:K35" si="8">J24/J$8</f>
        <v>0</v>
      </c>
      <c r="L24" s="22"/>
      <c r="M24" s="26">
        <f t="shared" ref="M24:M35" si="9">L24/L$8</f>
        <v>0</v>
      </c>
      <c r="N24" s="8"/>
      <c r="O24" s="8"/>
      <c r="P24" s="9"/>
    </row>
    <row r="25" spans="1:16" ht="15" customHeight="1">
      <c r="A25" s="11"/>
      <c r="B25" s="12" t="s">
        <v>9</v>
      </c>
      <c r="C25" s="12"/>
      <c r="D25" s="28">
        <f>D13-D17</f>
        <v>861</v>
      </c>
      <c r="E25" s="29">
        <f t="shared" si="5"/>
        <v>0.31538461538461537</v>
      </c>
      <c r="F25" s="28">
        <f>F13-F17</f>
        <v>4389</v>
      </c>
      <c r="G25" s="29">
        <f t="shared" si="6"/>
        <v>0.35770171149144253</v>
      </c>
      <c r="H25" s="28">
        <f>H13-H17</f>
        <v>4872</v>
      </c>
      <c r="I25" s="29">
        <f t="shared" si="7"/>
        <v>0.37592592592592594</v>
      </c>
      <c r="J25" s="28">
        <f>J13-J17</f>
        <v>4872</v>
      </c>
      <c r="K25" s="29">
        <f t="shared" si="8"/>
        <v>0.37592592592592594</v>
      </c>
      <c r="L25" s="28">
        <f>L13-L17</f>
        <v>4872</v>
      </c>
      <c r="M25" s="29">
        <f t="shared" si="9"/>
        <v>0.37592592592592594</v>
      </c>
      <c r="N25" s="8"/>
      <c r="O25" s="8"/>
      <c r="P25" s="9"/>
    </row>
    <row r="26" spans="1:16" ht="15" customHeight="1">
      <c r="A26" s="7"/>
      <c r="B26" s="8" t="s">
        <v>10</v>
      </c>
      <c r="C26" s="8"/>
      <c r="D26" s="24"/>
      <c r="E26" s="27">
        <f t="shared" si="5"/>
        <v>0</v>
      </c>
      <c r="F26" s="24"/>
      <c r="G26" s="27">
        <f t="shared" si="6"/>
        <v>0</v>
      </c>
      <c r="H26" s="24"/>
      <c r="I26" s="27">
        <f t="shared" si="7"/>
        <v>0</v>
      </c>
      <c r="J26" s="24"/>
      <c r="K26" s="27">
        <f t="shared" si="8"/>
        <v>0</v>
      </c>
      <c r="L26" s="24"/>
      <c r="M26" s="27">
        <f t="shared" si="9"/>
        <v>0</v>
      </c>
      <c r="N26" s="8"/>
      <c r="O26" s="8"/>
      <c r="P26" s="9"/>
    </row>
    <row r="27" spans="1:16" ht="15" customHeight="1">
      <c r="A27" s="7"/>
      <c r="B27" s="8"/>
      <c r="C27" s="8" t="s">
        <v>11</v>
      </c>
      <c r="D27" s="19"/>
      <c r="E27" s="20">
        <f t="shared" si="5"/>
        <v>0</v>
      </c>
      <c r="F27" s="19"/>
      <c r="G27" s="20">
        <f t="shared" si="6"/>
        <v>0</v>
      </c>
      <c r="H27" s="19"/>
      <c r="I27" s="20">
        <f t="shared" si="7"/>
        <v>0</v>
      </c>
      <c r="J27" s="19"/>
      <c r="K27" s="20">
        <f t="shared" si="8"/>
        <v>0</v>
      </c>
      <c r="L27" s="19"/>
      <c r="M27" s="20">
        <f t="shared" si="9"/>
        <v>0</v>
      </c>
      <c r="N27" s="8"/>
      <c r="O27" s="8"/>
      <c r="P27" s="9"/>
    </row>
    <row r="28" spans="1:16" ht="15" customHeight="1">
      <c r="A28" s="14"/>
      <c r="B28" s="10" t="s">
        <v>12</v>
      </c>
      <c r="C28" s="10"/>
      <c r="D28" s="19">
        <v>45</v>
      </c>
      <c r="E28" s="20">
        <f t="shared" si="5"/>
        <v>1.6483516483516484E-2</v>
      </c>
      <c r="F28" s="19">
        <v>180</v>
      </c>
      <c r="G28" s="20">
        <f t="shared" si="6"/>
        <v>1.4669926650366748E-2</v>
      </c>
      <c r="H28" s="19">
        <v>180</v>
      </c>
      <c r="I28" s="20">
        <f t="shared" si="7"/>
        <v>1.3888888888888888E-2</v>
      </c>
      <c r="J28" s="19">
        <v>180</v>
      </c>
      <c r="K28" s="20">
        <f t="shared" si="8"/>
        <v>1.3888888888888888E-2</v>
      </c>
      <c r="L28" s="19">
        <v>180</v>
      </c>
      <c r="M28" s="20">
        <f t="shared" si="9"/>
        <v>1.3888888888888888E-2</v>
      </c>
      <c r="N28" s="8"/>
      <c r="O28" s="8"/>
      <c r="P28" s="9"/>
    </row>
    <row r="29" spans="1:16" ht="15" customHeight="1">
      <c r="A29" s="7"/>
      <c r="B29" s="8"/>
      <c r="C29" s="8" t="s">
        <v>13</v>
      </c>
      <c r="D29" s="22">
        <v>45</v>
      </c>
      <c r="E29" s="26">
        <f t="shared" si="5"/>
        <v>1.6483516483516484E-2</v>
      </c>
      <c r="F29" s="22">
        <v>180</v>
      </c>
      <c r="G29" s="26">
        <f t="shared" si="6"/>
        <v>1.4669926650366748E-2</v>
      </c>
      <c r="H29" s="22">
        <v>180</v>
      </c>
      <c r="I29" s="26">
        <f t="shared" si="7"/>
        <v>1.3888888888888888E-2</v>
      </c>
      <c r="J29" s="22">
        <v>180</v>
      </c>
      <c r="K29" s="26">
        <f t="shared" si="8"/>
        <v>1.3888888888888888E-2</v>
      </c>
      <c r="L29" s="22">
        <v>180</v>
      </c>
      <c r="M29" s="26">
        <f t="shared" si="9"/>
        <v>1.3888888888888888E-2</v>
      </c>
      <c r="N29" s="8"/>
      <c r="O29" s="8"/>
      <c r="P29" s="9"/>
    </row>
    <row r="30" spans="1:16" ht="15" customHeight="1">
      <c r="A30" s="11"/>
      <c r="B30" s="12" t="s">
        <v>14</v>
      </c>
      <c r="C30" s="12"/>
      <c r="D30" s="28">
        <f>D25+D26-D28</f>
        <v>816</v>
      </c>
      <c r="E30" s="29">
        <f t="shared" si="5"/>
        <v>0.29890109890109889</v>
      </c>
      <c r="F30" s="28">
        <f>F25+F26-F28</f>
        <v>4209</v>
      </c>
      <c r="G30" s="29">
        <f t="shared" si="6"/>
        <v>0.34303178484107577</v>
      </c>
      <c r="H30" s="28">
        <f>H25+H26-H28</f>
        <v>4692</v>
      </c>
      <c r="I30" s="29">
        <f t="shared" si="7"/>
        <v>0.36203703703703705</v>
      </c>
      <c r="J30" s="28">
        <f>J25+J26-J28</f>
        <v>4692</v>
      </c>
      <c r="K30" s="29">
        <f t="shared" si="8"/>
        <v>0.36203703703703705</v>
      </c>
      <c r="L30" s="28">
        <f>L25+L26-L28</f>
        <v>4692</v>
      </c>
      <c r="M30" s="29">
        <f t="shared" si="9"/>
        <v>0.36203703703703705</v>
      </c>
      <c r="N30" s="8"/>
      <c r="O30" s="8"/>
      <c r="P30" s="9"/>
    </row>
    <row r="31" spans="1:16" ht="15" customHeight="1">
      <c r="A31" s="7"/>
      <c r="B31" s="8" t="s">
        <v>15</v>
      </c>
      <c r="C31" s="8"/>
      <c r="D31" s="24"/>
      <c r="E31" s="27">
        <f t="shared" si="5"/>
        <v>0</v>
      </c>
      <c r="F31" s="24"/>
      <c r="G31" s="27">
        <f t="shared" si="6"/>
        <v>0</v>
      </c>
      <c r="H31" s="24"/>
      <c r="I31" s="27">
        <f t="shared" si="7"/>
        <v>0</v>
      </c>
      <c r="J31" s="24"/>
      <c r="K31" s="27">
        <f t="shared" si="8"/>
        <v>0</v>
      </c>
      <c r="L31" s="24"/>
      <c r="M31" s="27">
        <f t="shared" si="9"/>
        <v>0</v>
      </c>
      <c r="N31" s="8"/>
      <c r="O31" s="8"/>
      <c r="P31" s="9"/>
    </row>
    <row r="32" spans="1:16" ht="15" customHeight="1">
      <c r="A32" s="14"/>
      <c r="B32" s="10" t="s">
        <v>16</v>
      </c>
      <c r="C32" s="10"/>
      <c r="D32" s="19"/>
      <c r="E32" s="20">
        <f t="shared" si="5"/>
        <v>0</v>
      </c>
      <c r="F32" s="19"/>
      <c r="G32" s="20">
        <f t="shared" si="6"/>
        <v>0</v>
      </c>
      <c r="H32" s="19"/>
      <c r="I32" s="20">
        <f t="shared" si="7"/>
        <v>0</v>
      </c>
      <c r="J32" s="19"/>
      <c r="K32" s="20">
        <f t="shared" si="8"/>
        <v>0</v>
      </c>
      <c r="L32" s="19"/>
      <c r="M32" s="20">
        <f t="shared" si="9"/>
        <v>0</v>
      </c>
      <c r="N32" s="8"/>
      <c r="O32" s="8"/>
      <c r="P32" s="9"/>
    </row>
    <row r="33" spans="1:16" ht="15" customHeight="1">
      <c r="A33" s="14"/>
      <c r="B33" s="10" t="s">
        <v>17</v>
      </c>
      <c r="C33" s="10"/>
      <c r="D33" s="19">
        <f>D30+D31-D32</f>
        <v>816</v>
      </c>
      <c r="E33" s="20">
        <f t="shared" si="5"/>
        <v>0.29890109890109889</v>
      </c>
      <c r="F33" s="19">
        <f>F30+F31-F32</f>
        <v>4209</v>
      </c>
      <c r="G33" s="20">
        <f t="shared" si="6"/>
        <v>0.34303178484107577</v>
      </c>
      <c r="H33" s="19">
        <f>H30+H31-H32</f>
        <v>4692</v>
      </c>
      <c r="I33" s="20">
        <f t="shared" si="7"/>
        <v>0.36203703703703705</v>
      </c>
      <c r="J33" s="19">
        <f>J30+J31-J32</f>
        <v>4692</v>
      </c>
      <c r="K33" s="20">
        <f t="shared" si="8"/>
        <v>0.36203703703703705</v>
      </c>
      <c r="L33" s="19">
        <f>L30+L31-L32</f>
        <v>4692</v>
      </c>
      <c r="M33" s="20">
        <f t="shared" si="9"/>
        <v>0.36203703703703705</v>
      </c>
      <c r="N33" s="8"/>
      <c r="O33" s="8"/>
      <c r="P33" s="9"/>
    </row>
    <row r="34" spans="1:16" ht="15" customHeight="1">
      <c r="A34" s="14"/>
      <c r="B34" s="10"/>
      <c r="C34" s="10" t="s">
        <v>18</v>
      </c>
      <c r="D34" s="22"/>
      <c r="E34" s="26">
        <f t="shared" si="5"/>
        <v>0</v>
      </c>
      <c r="F34" s="22"/>
      <c r="G34" s="26">
        <f t="shared" si="6"/>
        <v>0</v>
      </c>
      <c r="H34" s="22"/>
      <c r="I34" s="26">
        <f t="shared" si="7"/>
        <v>0</v>
      </c>
      <c r="J34" s="22"/>
      <c r="K34" s="26">
        <f t="shared" si="8"/>
        <v>0</v>
      </c>
      <c r="L34" s="22"/>
      <c r="M34" s="26">
        <f t="shared" si="9"/>
        <v>0</v>
      </c>
      <c r="N34" s="39"/>
      <c r="O34" s="8"/>
      <c r="P34" s="9"/>
    </row>
    <row r="35" spans="1:16" ht="15" customHeight="1">
      <c r="A35" s="11"/>
      <c r="B35" s="12" t="s">
        <v>26</v>
      </c>
      <c r="C35" s="12"/>
      <c r="D35" s="28">
        <f>D33-D34</f>
        <v>816</v>
      </c>
      <c r="E35" s="29">
        <f t="shared" si="5"/>
        <v>0.29890109890109889</v>
      </c>
      <c r="F35" s="28">
        <f>F33-F34</f>
        <v>4209</v>
      </c>
      <c r="G35" s="29">
        <f t="shared" si="6"/>
        <v>0.34303178484107577</v>
      </c>
      <c r="H35" s="28">
        <f>H33-H34</f>
        <v>4692</v>
      </c>
      <c r="I35" s="29">
        <f t="shared" si="7"/>
        <v>0.36203703703703705</v>
      </c>
      <c r="J35" s="28">
        <f>J33-J34</f>
        <v>4692</v>
      </c>
      <c r="K35" s="29">
        <f t="shared" si="8"/>
        <v>0.36203703703703705</v>
      </c>
      <c r="L35" s="28">
        <f>L33-L34</f>
        <v>4692</v>
      </c>
      <c r="M35" s="29">
        <f t="shared" si="9"/>
        <v>0.36203703703703705</v>
      </c>
      <c r="N35" s="8"/>
      <c r="O35" s="8"/>
      <c r="P35" s="9"/>
    </row>
    <row r="36" spans="1:16" ht="15" customHeight="1">
      <c r="A36" s="7"/>
      <c r="B36" s="8" t="s">
        <v>6</v>
      </c>
      <c r="C36" s="8"/>
      <c r="D36" s="24"/>
      <c r="E36" s="30"/>
      <c r="F36" s="24"/>
      <c r="G36" s="30"/>
      <c r="H36" s="24"/>
      <c r="I36" s="30"/>
      <c r="J36" s="24"/>
      <c r="K36" s="30"/>
      <c r="L36" s="24"/>
      <c r="M36" s="30"/>
      <c r="N36" s="8"/>
      <c r="O36" s="8"/>
      <c r="P36" s="9"/>
    </row>
    <row r="37" spans="1:16" ht="15" customHeight="1">
      <c r="A37" s="14"/>
      <c r="B37" s="10" t="s">
        <v>19</v>
      </c>
      <c r="C37" s="10"/>
      <c r="D37" s="19">
        <f>D35+D36</f>
        <v>816</v>
      </c>
      <c r="E37" s="21"/>
      <c r="F37" s="19">
        <f>F35+F36</f>
        <v>4209</v>
      </c>
      <c r="G37" s="25"/>
      <c r="H37" s="19">
        <f>H35+H36</f>
        <v>4692</v>
      </c>
      <c r="I37" s="25"/>
      <c r="J37" s="19">
        <f>J35+J36</f>
        <v>4692</v>
      </c>
      <c r="K37" s="25"/>
      <c r="L37" s="19">
        <f>L35+L36</f>
        <v>4692</v>
      </c>
      <c r="M37" s="25"/>
      <c r="N37" s="8"/>
      <c r="O37" s="8"/>
      <c r="P37" s="9"/>
    </row>
    <row r="38" spans="1:16" ht="15" customHeight="1">
      <c r="A38" s="14"/>
      <c r="B38" s="10" t="s">
        <v>20</v>
      </c>
      <c r="C38" s="10"/>
      <c r="D38" s="22">
        <v>0</v>
      </c>
      <c r="E38" s="23"/>
      <c r="F38" s="19">
        <v>810</v>
      </c>
      <c r="G38" s="25"/>
      <c r="H38" s="19">
        <v>1080</v>
      </c>
      <c r="I38" s="25"/>
      <c r="J38" s="19">
        <v>1080</v>
      </c>
      <c r="K38" s="25"/>
      <c r="L38" s="19">
        <v>1080</v>
      </c>
      <c r="M38" s="25"/>
      <c r="N38" s="8"/>
      <c r="O38" s="8"/>
      <c r="P38" s="9"/>
    </row>
    <row r="39" spans="1:16" s="37" customFormat="1" ht="15" customHeight="1">
      <c r="A39" s="33"/>
      <c r="B39" s="34"/>
      <c r="C39" s="34"/>
      <c r="D39" s="33"/>
      <c r="E39" s="35"/>
      <c r="F39" s="33"/>
      <c r="G39" s="35"/>
      <c r="H39" s="33"/>
      <c r="I39" s="35"/>
      <c r="J39" s="33"/>
      <c r="K39" s="35"/>
      <c r="L39" s="33"/>
      <c r="M39" s="35"/>
      <c r="N39" s="34"/>
      <c r="O39" s="34"/>
      <c r="P39" s="36"/>
    </row>
    <row r="40" spans="1:16" s="37" customFormat="1" ht="15" customHeight="1">
      <c r="A40" s="38"/>
      <c r="B40" s="39"/>
      <c r="C40" s="39"/>
      <c r="D40" s="38"/>
      <c r="E40" s="40"/>
      <c r="F40" s="38" t="s">
        <v>59</v>
      </c>
      <c r="G40" s="40"/>
      <c r="H40" s="38" t="s">
        <v>59</v>
      </c>
      <c r="I40" s="40"/>
      <c r="J40" s="38" t="s">
        <v>59</v>
      </c>
      <c r="K40" s="40"/>
      <c r="L40" s="38" t="s">
        <v>59</v>
      </c>
      <c r="M40" s="40"/>
      <c r="N40" s="39"/>
      <c r="O40" s="39"/>
      <c r="P40" s="41"/>
    </row>
    <row r="41" spans="1:16" s="37" customFormat="1" ht="15" customHeight="1">
      <c r="A41" s="42"/>
      <c r="B41" s="43"/>
      <c r="C41" s="43"/>
      <c r="D41" s="42"/>
      <c r="E41" s="44"/>
      <c r="F41" s="42"/>
      <c r="G41" s="44"/>
      <c r="H41" s="42"/>
      <c r="I41" s="44"/>
      <c r="J41" s="42"/>
      <c r="K41" s="44"/>
      <c r="L41" s="42"/>
      <c r="M41" s="44"/>
      <c r="N41" s="43"/>
      <c r="O41" s="43"/>
      <c r="P41" s="45"/>
    </row>
  </sheetData>
  <mergeCells count="10">
    <mergeCell ref="L5:M5"/>
    <mergeCell ref="D6:E6"/>
    <mergeCell ref="F6:G6"/>
    <mergeCell ref="H6:I6"/>
    <mergeCell ref="J6:K6"/>
    <mergeCell ref="L6:M6"/>
    <mergeCell ref="D5:E5"/>
    <mergeCell ref="F5:G5"/>
    <mergeCell ref="H5:I5"/>
    <mergeCell ref="J5:K5"/>
  </mergeCells>
  <phoneticPr fontId="1"/>
  <pageMargins left="0.59055118110236227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前提条件</vt:lpstr>
      <vt:lpstr>長期収支予想</vt:lpstr>
    </vt:vector>
  </TitlesOfParts>
  <Company>遊芽工房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海乃かかし</dc:creator>
  <cp:lastModifiedBy>affi8</cp:lastModifiedBy>
  <cp:lastPrinted>2014-08-27T00:20:31Z</cp:lastPrinted>
  <dcterms:created xsi:type="dcterms:W3CDTF">2008-06-03T09:21:38Z</dcterms:created>
  <dcterms:modified xsi:type="dcterms:W3CDTF">2021-09-16T06:53:16Z</dcterms:modified>
</cp:coreProperties>
</file>